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Coches" state="visible" r:id="rId5"/>
    <sheet sheetId="3" name="Tu perfil" state="visible" r:id="rId6"/>
    <sheet sheetId="4" name="Resultados" state="visible" r:id="rId7"/>
  </sheets>
  <calcPr calcId="171027"/>
</workbook>
</file>

<file path=xl/sharedStrings.xml><?xml version="1.0" encoding="utf-8"?>
<sst xmlns="http://schemas.openxmlformats.org/spreadsheetml/2006/main" count="113" uniqueCount="78">
  <si>
    <t>Comparador de coches eléctricos — ahorrove.es</t>
  </si>
  <si>
    <t/>
  </si>
  <si>
    <t>Esta plantilla te permite comparar hasta 10 coches eléctricos con fórmulas que calculan automáticamente el coste total a 5 años.</t>
  </si>
  <si>
    <t>PASOS:</t>
  </si>
  <si>
    <t>1. Ve a la pestaña "Coches" e introduce los datos de cada modelo (marca, precio, autonomía, consumo...).</t>
  </si>
  <si>
    <t>2. Ve a la pestaña "Tu perfil" y ajusta tus km anuales, precio de gasolina y % de recarga en casa.</t>
  </si>
  <si>
    <t>3. Ve a la pestaña "Resultados" — verás el coste total a 5 años de cada coche, el ahorro vs gasolina y el "ROI" del eléctrico.</t>
  </si>
  <si>
    <t>NOTAS:</t>
  </si>
  <si>
    <t>• Los precios de ejemplo son orientativos para 2026. Actualízalos con los de tu concesionario.</t>
  </si>
  <si>
    <t>• Los campos en color claro son editables. Los campos con borde oscuro son fórmulas automáticas.</t>
  </si>
  <si>
    <t>• Incluye estimaciones de seguro e impuestos típicos. Ajústalos con tus datos reales.</t>
  </si>
  <si>
    <t>AYUDAS CONSIDERADAS:</t>
  </si>
  <si>
    <t>• Programa Auto+ 2026 (RD 609/2026), particular: hasta 4.500 €. Se suman tramos: eléctrico (50 % BEV, 25 % PHEV), precio (25 % hasta 35.000 € sin impuestos, 15 % hasta 45.000 €) y europeo (hasta 25 %, según la Lista Blanca oficial). Sin achatarramiento.</t>
  </si>
  <si>
    <t>• La columna "Ayuda Auto+" trae la cifra de cada modelo de ejemplo a fecha 21/10/2026, si queda dinero en la convocatoria. Para otro coche, calcúlala en https://www.ahorrove.es/simulador-moves/</t>
  </si>
  <si>
    <t>• Autónomos y microempresas (Línea 2): hasta 6.000 €. Los híbridos sin enchufe (HEV) no tienen ayuda.</t>
  </si>
  <si>
    <t>• La ayuda tributa en el IRPF: la hoja "Tu perfil" lo descuenta con tu tipo marginal.</t>
  </si>
  <si>
    <t>Si tienes dudas sobre los valores a usar, consulta nuestras fichas en: https://www.ahorrove.es/modelos/</t>
  </si>
  <si>
    <t>#</t>
  </si>
  <si>
    <t>Marca</t>
  </si>
  <si>
    <t>Modelo</t>
  </si>
  <si>
    <t>Tipo (BEV/PHEV/HEV)</t>
  </si>
  <si>
    <t>Precio base (€)</t>
  </si>
  <si>
    <t>Ayuda Auto+ (€)</t>
  </si>
  <si>
    <t>Precio neto (€)</t>
  </si>
  <si>
    <t>Autonomía WLTP (km)</t>
  </si>
  <si>
    <t>Consumo (kWh/100 o L/100)</t>
  </si>
  <si>
    <t>Seguro anual estimado (€)</t>
  </si>
  <si>
    <t>Mantenimiento anual (€)</t>
  </si>
  <si>
    <t>Valor residual a 5 años (€ estimado)</t>
  </si>
  <si>
    <t>Tesla</t>
  </si>
  <si>
    <t>Model Y</t>
  </si>
  <si>
    <t>BEV</t>
  </si>
  <si>
    <t>Hyundai</t>
  </si>
  <si>
    <t>Inster</t>
  </si>
  <si>
    <t>Renault</t>
  </si>
  <si>
    <t>5 E-Tech</t>
  </si>
  <si>
    <t>MG</t>
  </si>
  <si>
    <t>MG4</t>
  </si>
  <si>
    <t>Dacia</t>
  </si>
  <si>
    <t>Spring</t>
  </si>
  <si>
    <t>Kia</t>
  </si>
  <si>
    <t>Niro PHEV</t>
  </si>
  <si>
    <t>PHEV</t>
  </si>
  <si>
    <t>Toyota</t>
  </si>
  <si>
    <t>Corolla</t>
  </si>
  <si>
    <t>HEV</t>
  </si>
  <si>
    <t>BYD</t>
  </si>
  <si>
    <t>Seal</t>
  </si>
  <si>
    <t>Volkswagen</t>
  </si>
  <si>
    <t>ID.3</t>
  </si>
  <si>
    <t>Parámetro</t>
  </si>
  <si>
    <t>Valor</t>
  </si>
  <si>
    <t>Notas</t>
  </si>
  <si>
    <t>Kilómetros anuales</t>
  </si>
  <si>
    <t>Media típica en España: 12.000-18.000 km/año.</t>
  </si>
  <si>
    <t>Precio combustible gasolina (€/L)</t>
  </si>
  <si>
    <t>Media de octubre de 2026 (Geoportal de Hidrocarburos). Mira la de tu zona en geoportalgasolineras.es.</t>
  </si>
  <si>
    <t>Consumo coche gasolina actual (L/100)</t>
  </si>
  <si>
    <t>Si no tienes gasolina, compara contra uno equivalente.</t>
  </si>
  <si>
    <t>Precio luz recarga casa valle (€/kWh)</t>
  </si>
  <si>
    <t>Con tarifa Plan Vehículo Eléctrico baja a ~0,10.</t>
  </si>
  <si>
    <t>Precio luz recarga pública (€/kWh)</t>
  </si>
  <si>
    <t>Media entre Iberdrola, Zunder, Ionity 2026.</t>
  </si>
  <si>
    <t>% de recarga en casa</t>
  </si>
  <si>
    <t>Entre 0 y 1. Valor típico: 0,80 (80% en casa, 20% público).</t>
  </si>
  <si>
    <t>Años de uso previsto</t>
  </si>
  <si>
    <t>Horizonte de amortización.</t>
  </si>
  <si>
    <t>Tributación IRPF de la ayuda (%)</t>
  </si>
  <si>
    <t>Tu tipo marginal aproximado: entre 0,19 y 0,47 según tramo.</t>
  </si>
  <si>
    <t>Tipo</t>
  </si>
  <si>
    <t>Desembolso inicial (€)</t>
  </si>
  <si>
    <t>Coste energía / comb. 5 años (€)</t>
  </si>
  <si>
    <t>Seguro + mantenimiento 5 años (€)</t>
  </si>
  <si>
    <t>Valor residual (€)</t>
  </si>
  <si>
    <t>COSTE NETO TOTAL 5 AÑOS (€)</t>
  </si>
  <si>
    <t>Referencia: GASOLINA equivalente 5 años</t>
  </si>
  <si>
    <t>Cuánto ahorra el mejor EV frente a gasolina en 5 años</t>
  </si>
  <si>
    <t>Recuerda editar "Coches" con tus candidatos reales y "Tu perfil" con tus datos personales. Las fórmulas recalculan al instante.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</si>
</sst>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58B4D"/>
      <sz val="20"/>
      <name val="Calibri"/>
    </font>
    <font>
      <b/>
      <color rgb="FF085836"/>
      <sz val="13"/>
    </font>
    <font>
      <b/>
      <color rgb="FFFFFFFF"/>
    </font>
    <font>
      <b/>
    </font>
    <font>
      <b/>
      <color rgb="FF065F46"/>
    </font>
    <font>
      <i/>
      <color rgb="FF666666"/>
    </font>
  </fonts>
  <fills count="8">
    <fill>
      <patternFill patternType="none"/>
    </fill>
    <fill>
      <patternFill patternType="gray125"/>
    </fill>
    <fill>
      <patternFill patternType="solid">
        <fgColor rgb="FF058B4D"/>
      </patternFill>
    </fill>
    <fill>
      <patternFill patternType="solid">
        <fgColor rgb="FFFFB020"/>
      </patternFill>
    </fill>
    <fill>
      <patternFill patternType="solid">
        <fgColor rgb="FFE11D48"/>
      </patternFill>
    </fill>
    <fill>
      <patternFill patternType="solid">
        <fgColor rgb="FFFEF3C7"/>
      </patternFill>
    </fill>
    <fill>
      <patternFill patternType="solid">
        <fgColor rgb="FFFECACA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0" applyFont="1" applyFill="1"/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/>
    <xf numFmtId="0" fontId="4" fillId="0" borderId="0" xfId="0" applyFont="1"/>
    <xf numFmtId="0" fontId="4" fillId="6" borderId="0" xfId="0" applyFont="1" applyFill="1"/>
    <xf numFmtId="0" fontId="5" fillId="7" borderId="0" xfId="0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8B4D"/>
  </sheetPr>
  <dimension ref="A1:A21"/>
  <sheetFormatPr defaultRowHeight="15" outlineLevelRow="0" outlineLevelCol="0" x14ac:dyDescent="55"/>
  <cols>
    <col min="1" max="1" width="100" customWidth="1"/>
  </cols>
  <sheetData>
    <row r="1" ht="36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1</v>
      </c>
    </row>
    <row r="5" spans="1:1" x14ac:dyDescent="0.25">
      <c r="A5" s="3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1</v>
      </c>
    </row>
    <row r="10" spans="1:1" x14ac:dyDescent="0.25">
      <c r="A10" s="3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</v>
      </c>
    </row>
    <row r="15" spans="1:1" x14ac:dyDescent="0.25">
      <c r="A15" s="3" t="s">
        <v>11</v>
      </c>
    </row>
    <row r="16" spans="1:1" x14ac:dyDescent="0.25">
      <c r="A16" s="2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2" t="s">
        <v>1</v>
      </c>
    </row>
    <row r="21" spans="1:1" x14ac:dyDescent="0.25">
      <c r="A2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6CBFF"/>
  </sheetPr>
  <dimension ref="A1:L11"/>
  <sheetFormatPr defaultRowHeight="15" outlineLevelRow="0" outlineLevelCol="0" x14ac:dyDescent="55"/>
  <cols>
    <col min="1" max="1" width="5" customWidth="1"/>
    <col min="2" max="2" width="14" customWidth="1"/>
    <col min="3" max="3" width="18" customWidth="1"/>
    <col min="4" max="4" width="20" customWidth="1"/>
    <col min="5" max="7" width="14" customWidth="1"/>
    <col min="8" max="8" width="15" customWidth="1"/>
    <col min="9" max="9" width="22" customWidth="1"/>
    <col min="10" max="11" width="18" customWidth="1"/>
    <col min="12" max="12" width="22" customWidth="1"/>
  </cols>
  <sheetData>
    <row r="1" ht="40" customHeight="1" spans="1:12" s="4" customFormat="1" x14ac:dyDescent="0.25">
      <c r="A1" s="4" t="s">
        <v>17</v>
      </c>
      <c r="B1" s="4" t="s">
        <v>18</v>
      </c>
      <c r="C1" s="4" t="s">
        <v>19</v>
      </c>
      <c r="D1" s="4" t="s">
        <v>20</v>
      </c>
      <c r="E1" s="4" t="s">
        <v>21</v>
      </c>
      <c r="F1" s="4" t="s">
        <v>22</v>
      </c>
      <c r="G1" s="4" t="s">
        <v>23</v>
      </c>
      <c r="H1" s="4" t="s">
        <v>24</v>
      </c>
      <c r="I1" s="4" t="s">
        <v>25</v>
      </c>
      <c r="J1" s="4" t="s">
        <v>26</v>
      </c>
      <c r="K1" s="4" t="s">
        <v>27</v>
      </c>
      <c r="L1" s="4" t="s">
        <v>28</v>
      </c>
    </row>
    <row r="2" spans="1:12" s="5" customFormat="1" x14ac:dyDescent="0.25">
      <c r="A2" s="5">
        <v>1</v>
      </c>
      <c r="B2" s="5" t="s">
        <v>29</v>
      </c>
      <c r="C2" s="5" t="s">
        <v>30</v>
      </c>
      <c r="D2" s="5" t="s">
        <v>31</v>
      </c>
      <c r="E2" s="5">
        <v>40990</v>
      </c>
      <c r="F2" s="5">
        <v>4050</v>
      </c>
      <c r="G2" s="5">
        <f>E2-F2</f>
      </c>
      <c r="H2" s="5">
        <v>600</v>
      </c>
      <c r="I2" s="5">
        <v>15.7</v>
      </c>
      <c r="J2" s="5">
        <v>620</v>
      </c>
      <c r="K2" s="5">
        <v>350</v>
      </c>
      <c r="L2" s="5">
        <v>22000</v>
      </c>
    </row>
    <row r="3" spans="1:12" s="5" customFormat="1" x14ac:dyDescent="0.25">
      <c r="A3" s="5">
        <v>2</v>
      </c>
      <c r="B3" s="5" t="s">
        <v>32</v>
      </c>
      <c r="C3" s="5" t="s">
        <v>33</v>
      </c>
      <c r="D3" s="5" t="s">
        <v>31</v>
      </c>
      <c r="E3" s="5">
        <v>24990</v>
      </c>
      <c r="F3" s="5">
        <v>3375</v>
      </c>
      <c r="G3" s="5">
        <f>E3-F3</f>
      </c>
      <c r="H3" s="5">
        <v>355</v>
      </c>
      <c r="I3" s="5">
        <v>15.1</v>
      </c>
      <c r="J3" s="5">
        <v>380</v>
      </c>
      <c r="K3" s="5">
        <v>300</v>
      </c>
      <c r="L3" s="5">
        <v>10500</v>
      </c>
    </row>
    <row r="4" spans="1:12" s="5" customFormat="1" x14ac:dyDescent="0.25">
      <c r="A4" s="5">
        <v>3</v>
      </c>
      <c r="B4" s="5" t="s">
        <v>34</v>
      </c>
      <c r="C4" s="5" t="s">
        <v>35</v>
      </c>
      <c r="D4" s="5" t="s">
        <v>31</v>
      </c>
      <c r="E4" s="5">
        <v>24990</v>
      </c>
      <c r="F4" s="5">
        <v>4500</v>
      </c>
      <c r="G4" s="5">
        <f>E4-F4</f>
      </c>
      <c r="H4" s="5">
        <v>400</v>
      </c>
      <c r="I4" s="5">
        <v>14.7</v>
      </c>
      <c r="J4" s="5">
        <v>380</v>
      </c>
      <c r="K4" s="5">
        <v>300</v>
      </c>
      <c r="L4" s="5">
        <v>11000</v>
      </c>
    </row>
    <row r="5" spans="1:12" s="5" customFormat="1" x14ac:dyDescent="0.25">
      <c r="A5" s="5">
        <v>4</v>
      </c>
      <c r="B5" s="5" t="s">
        <v>36</v>
      </c>
      <c r="C5" s="5" t="s">
        <v>37</v>
      </c>
      <c r="D5" s="5" t="s">
        <v>31</v>
      </c>
      <c r="E5" s="5">
        <v>30990</v>
      </c>
      <c r="F5" s="5">
        <v>3375</v>
      </c>
      <c r="G5" s="5">
        <f>E5-F5</f>
      </c>
      <c r="H5" s="5">
        <v>450</v>
      </c>
      <c r="I5" s="5">
        <v>16</v>
      </c>
      <c r="J5" s="5">
        <v>420</v>
      </c>
      <c r="K5" s="5">
        <v>300</v>
      </c>
      <c r="L5" s="5">
        <v>13500</v>
      </c>
    </row>
    <row r="6" spans="1:12" s="5" customFormat="1" x14ac:dyDescent="0.25">
      <c r="A6" s="5">
        <v>5</v>
      </c>
      <c r="B6" s="5" t="s">
        <v>38</v>
      </c>
      <c r="C6" s="5" t="s">
        <v>39</v>
      </c>
      <c r="D6" s="5" t="s">
        <v>31</v>
      </c>
      <c r="E6" s="5">
        <v>16425</v>
      </c>
      <c r="F6" s="5">
        <v>3375</v>
      </c>
      <c r="G6" s="5">
        <f>E6-F6</f>
      </c>
      <c r="H6" s="5">
        <v>225</v>
      </c>
      <c r="I6" s="5">
        <v>14.6</v>
      </c>
      <c r="J6" s="5">
        <v>310</v>
      </c>
      <c r="K6" s="5">
        <v>280</v>
      </c>
      <c r="L6" s="5">
        <v>7000</v>
      </c>
    </row>
    <row r="7" spans="1:12" s="5" customFormat="1" x14ac:dyDescent="0.25">
      <c r="A7" s="5">
        <v>6</v>
      </c>
      <c r="B7" s="5" t="s">
        <v>40</v>
      </c>
      <c r="C7" s="5" t="s">
        <v>41</v>
      </c>
      <c r="D7" s="5" t="s">
        <v>42</v>
      </c>
      <c r="E7" s="5">
        <v>35490</v>
      </c>
      <c r="F7" s="5">
        <v>2250</v>
      </c>
      <c r="G7" s="5">
        <f>E7-F7</f>
      </c>
      <c r="H7" s="5">
        <v>65</v>
      </c>
      <c r="I7" s="5">
        <v>1.1</v>
      </c>
      <c r="J7" s="5">
        <v>480</v>
      </c>
      <c r="K7" s="5">
        <v>400</v>
      </c>
      <c r="L7" s="5">
        <v>14000</v>
      </c>
    </row>
    <row r="8" spans="1:12" s="5" customFormat="1" x14ac:dyDescent="0.25">
      <c r="A8" s="5">
        <v>7</v>
      </c>
      <c r="B8" s="5" t="s">
        <v>43</v>
      </c>
      <c r="C8" s="5" t="s">
        <v>44</v>
      </c>
      <c r="D8" s="5" t="s">
        <v>45</v>
      </c>
      <c r="E8" s="5">
        <v>28500</v>
      </c>
      <c r="F8" s="5">
        <v>0</v>
      </c>
      <c r="G8" s="5">
        <f>E8-F8</f>
      </c>
      <c r="H8" s="5">
        <v>0</v>
      </c>
      <c r="I8" s="5">
        <v>4.6</v>
      </c>
      <c r="J8" s="5">
        <v>420</v>
      </c>
      <c r="K8" s="5">
        <v>400</v>
      </c>
      <c r="L8" s="5">
        <v>13000</v>
      </c>
    </row>
    <row r="9" spans="1:12" s="5" customFormat="1" x14ac:dyDescent="0.25">
      <c r="A9" s="5">
        <v>8</v>
      </c>
      <c r="B9" s="5" t="s">
        <v>46</v>
      </c>
      <c r="C9" s="5" t="s">
        <v>47</v>
      </c>
      <c r="D9" s="5" t="s">
        <v>31</v>
      </c>
      <c r="E9" s="5">
        <v>41990</v>
      </c>
      <c r="F9" s="5">
        <v>3375</v>
      </c>
      <c r="G9" s="5">
        <f>E9-F9</f>
      </c>
      <c r="H9" s="5">
        <v>570</v>
      </c>
      <c r="I9" s="5">
        <v>17.5</v>
      </c>
      <c r="J9" s="5">
        <v>580</v>
      </c>
      <c r="K9" s="5">
        <v>350</v>
      </c>
      <c r="L9" s="5">
        <v>20000</v>
      </c>
    </row>
    <row r="10" spans="1:12" s="5" customFormat="1" x14ac:dyDescent="0.25">
      <c r="A10" s="5">
        <v>9</v>
      </c>
      <c r="B10" s="5" t="s">
        <v>48</v>
      </c>
      <c r="C10" s="5" t="s">
        <v>49</v>
      </c>
      <c r="D10" s="5" t="s">
        <v>31</v>
      </c>
      <c r="E10" s="5">
        <v>36990</v>
      </c>
      <c r="F10" s="5">
        <v>4500</v>
      </c>
      <c r="G10" s="5">
        <f>E10-F10</f>
      </c>
      <c r="H10" s="5">
        <v>557</v>
      </c>
      <c r="I10" s="5">
        <v>16.1</v>
      </c>
      <c r="J10" s="5">
        <v>520</v>
      </c>
      <c r="K10" s="5">
        <v>380</v>
      </c>
      <c r="L10" s="5">
        <v>16500</v>
      </c>
    </row>
    <row r="11" spans="1:12" s="5" customFormat="1" x14ac:dyDescent="0.25">
      <c r="A11" s="5">
        <v>10</v>
      </c>
      <c r="B11" s="5" t="s">
        <v>1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1</v>
      </c>
      <c r="I11" s="5" t="s">
        <v>1</v>
      </c>
      <c r="J11" s="5" t="s">
        <v>1</v>
      </c>
      <c r="K11" s="5" t="s">
        <v>1</v>
      </c>
      <c r="L11" s="5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B020"/>
  </sheetPr>
  <dimension ref="A1:C9"/>
  <sheetFormatPr defaultRowHeight="15" outlineLevelRow="0" outlineLevelCol="0" x14ac:dyDescent="55"/>
  <cols>
    <col min="1" max="1" width="42" customWidth="1"/>
    <col min="2" max="2" width="20" customWidth="1"/>
    <col min="3" max="3" width="50" customWidth="1"/>
  </cols>
  <sheetData>
    <row r="1" spans="1:3" s="6" customFormat="1" x14ac:dyDescent="0.25">
      <c r="A1" s="6" t="s">
        <v>50</v>
      </c>
      <c r="B1" s="6" t="s">
        <v>51</v>
      </c>
      <c r="C1" s="6" t="s">
        <v>52</v>
      </c>
    </row>
    <row r="2" spans="1:3" x14ac:dyDescent="0.25">
      <c r="A2" t="s">
        <v>53</v>
      </c>
      <c r="B2">
        <v>15000</v>
      </c>
      <c r="C2" t="s">
        <v>54</v>
      </c>
    </row>
    <row r="3" spans="1:3" x14ac:dyDescent="0.25">
      <c r="A3" t="s">
        <v>55</v>
      </c>
      <c r="B3">
        <v>1.83</v>
      </c>
      <c r="C3" t="s">
        <v>56</v>
      </c>
    </row>
    <row r="4" spans="1:3" x14ac:dyDescent="0.25">
      <c r="A4" t="s">
        <v>57</v>
      </c>
      <c r="B4">
        <v>7</v>
      </c>
      <c r="C4" t="s">
        <v>58</v>
      </c>
    </row>
    <row r="5" spans="1:3" x14ac:dyDescent="0.25">
      <c r="A5" t="s">
        <v>59</v>
      </c>
      <c r="B5">
        <v>0.15</v>
      </c>
      <c r="C5" t="s">
        <v>60</v>
      </c>
    </row>
    <row r="6" spans="1:3" x14ac:dyDescent="0.25">
      <c r="A6" t="s">
        <v>61</v>
      </c>
      <c r="B6">
        <v>0.4</v>
      </c>
      <c r="C6" t="s">
        <v>62</v>
      </c>
    </row>
    <row r="7" spans="1:3" x14ac:dyDescent="0.25">
      <c r="A7" t="s">
        <v>63</v>
      </c>
      <c r="B7">
        <v>0.8</v>
      </c>
      <c r="C7" t="s">
        <v>64</v>
      </c>
    </row>
    <row r="8" spans="1:3" x14ac:dyDescent="0.25">
      <c r="A8" t="s">
        <v>65</v>
      </c>
      <c r="B8">
        <v>5</v>
      </c>
      <c r="C8" t="s">
        <v>66</v>
      </c>
    </row>
    <row r="9" spans="1:3" x14ac:dyDescent="0.25">
      <c r="A9" t="s">
        <v>67</v>
      </c>
      <c r="B9">
        <v>0.24</v>
      </c>
      <c r="C9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11D48"/>
  </sheetPr>
  <dimension ref="A1:H16"/>
  <sheetFormatPr defaultRowHeight="15" outlineLevelRow="0" outlineLevelCol="0" x14ac:dyDescent="55"/>
  <cols>
    <col min="1" max="1" width="5" customWidth="1"/>
    <col min="2" max="2" width="22" customWidth="1"/>
    <col min="3" max="7" width="18" customWidth="1"/>
    <col min="8" max="8" width="20" customWidth="1"/>
  </cols>
  <sheetData>
    <row r="1" ht="50" customHeight="1" spans="1:8" s="7" customFormat="1" x14ac:dyDescent="0.25">
      <c r="A1" s="7" t="s">
        <v>17</v>
      </c>
      <c r="B1" s="7" t="s">
        <v>19</v>
      </c>
      <c r="C1" s="7" t="s">
        <v>69</v>
      </c>
      <c r="D1" s="7" t="s">
        <v>70</v>
      </c>
      <c r="E1" s="7" t="s">
        <v>71</v>
      </c>
      <c r="F1" s="7" t="s">
        <v>72</v>
      </c>
      <c r="G1" s="7" t="s">
        <v>73</v>
      </c>
      <c r="H1" s="7" t="s">
        <v>74</v>
      </c>
    </row>
    <row r="2" spans="1:8" x14ac:dyDescent="0.25">
      <c r="A2">
        <f>Coches!A2</f>
      </c>
      <c r="B2">
        <f>Coches!B2&amp;" "&amp;Coches!C2</f>
      </c>
      <c r="C2">
        <f>Coches!D2</f>
      </c>
      <c r="D2">
        <f>Coches!G2+Coches!F2*'Tu perfil'!B9</f>
      </c>
      <c r="E2">
        <f>IF(Coches!D2="HEV",'Tu perfil'!B2*Coches!I2/100*'Tu perfil'!B3*'Tu perfil'!B8,'Tu perfil'!B2*Coches!I2/100*('Tu perfil'!B7*'Tu perfil'!B5+(1-'Tu perfil'!B7)*'Tu perfil'!B6)*'Tu perfil'!B8)</f>
      </c>
      <c r="F2">
        <f>(Coches!J2+Coches!K2)*'Tu perfil'!B8</f>
      </c>
      <c r="G2">
        <f>Coches!L2</f>
      </c>
      <c r="H2" s="8">
        <f>D2+E2+F2-G2</f>
      </c>
    </row>
    <row r="3" spans="1:8" x14ac:dyDescent="0.25">
      <c r="A3">
        <f>Coches!A3</f>
      </c>
      <c r="B3">
        <f>Coches!B3&amp;" "&amp;Coches!C3</f>
      </c>
      <c r="C3">
        <f>Coches!D3</f>
      </c>
      <c r="D3">
        <f>Coches!G3+Coches!F3*'Tu perfil'!B9</f>
      </c>
      <c r="E3">
        <f>IF(Coches!D3="HEV",'Tu perfil'!B2*Coches!I3/100*'Tu perfil'!B3*'Tu perfil'!B8,'Tu perfil'!B2*Coches!I3/100*('Tu perfil'!B7*'Tu perfil'!B5+(1-'Tu perfil'!B7)*'Tu perfil'!B6)*'Tu perfil'!B8)</f>
      </c>
      <c r="F3">
        <f>(Coches!J3+Coches!K3)*'Tu perfil'!B8</f>
      </c>
      <c r="G3">
        <f>Coches!L3</f>
      </c>
      <c r="H3" s="8">
        <f>D3+E3+F3-G3</f>
      </c>
    </row>
    <row r="4" spans="1:8" x14ac:dyDescent="0.25">
      <c r="A4">
        <f>Coches!A4</f>
      </c>
      <c r="B4">
        <f>Coches!B4&amp;" "&amp;Coches!C4</f>
      </c>
      <c r="C4">
        <f>Coches!D4</f>
      </c>
      <c r="D4">
        <f>Coches!G4+Coches!F4*'Tu perfil'!B9</f>
      </c>
      <c r="E4">
        <f>IF(Coches!D4="HEV",'Tu perfil'!B2*Coches!I4/100*'Tu perfil'!B3*'Tu perfil'!B8,'Tu perfil'!B2*Coches!I4/100*('Tu perfil'!B7*'Tu perfil'!B5+(1-'Tu perfil'!B7)*'Tu perfil'!B6)*'Tu perfil'!B8)</f>
      </c>
      <c r="F4">
        <f>(Coches!J4+Coches!K4)*'Tu perfil'!B8</f>
      </c>
      <c r="G4">
        <f>Coches!L4</f>
      </c>
      <c r="H4" s="8">
        <f>D4+E4+F4-G4</f>
      </c>
    </row>
    <row r="5" spans="1:8" x14ac:dyDescent="0.25">
      <c r="A5">
        <f>Coches!A5</f>
      </c>
      <c r="B5">
        <f>Coches!B5&amp;" "&amp;Coches!C5</f>
      </c>
      <c r="C5">
        <f>Coches!D5</f>
      </c>
      <c r="D5">
        <f>Coches!G5+Coches!F5*'Tu perfil'!B9</f>
      </c>
      <c r="E5">
        <f>IF(Coches!D5="HEV",'Tu perfil'!B2*Coches!I5/100*'Tu perfil'!B3*'Tu perfil'!B8,'Tu perfil'!B2*Coches!I5/100*('Tu perfil'!B7*'Tu perfil'!B5+(1-'Tu perfil'!B7)*'Tu perfil'!B6)*'Tu perfil'!B8)</f>
      </c>
      <c r="F5">
        <f>(Coches!J5+Coches!K5)*'Tu perfil'!B8</f>
      </c>
      <c r="G5">
        <f>Coches!L5</f>
      </c>
      <c r="H5" s="8">
        <f>D5+E5+F5-G5</f>
      </c>
    </row>
    <row r="6" spans="1:8" x14ac:dyDescent="0.25">
      <c r="A6">
        <f>Coches!A6</f>
      </c>
      <c r="B6">
        <f>Coches!B6&amp;" "&amp;Coches!C6</f>
      </c>
      <c r="C6">
        <f>Coches!D6</f>
      </c>
      <c r="D6">
        <f>Coches!G6+Coches!F6*'Tu perfil'!B9</f>
      </c>
      <c r="E6">
        <f>IF(Coches!D6="HEV",'Tu perfil'!B2*Coches!I6/100*'Tu perfil'!B3*'Tu perfil'!B8,'Tu perfil'!B2*Coches!I6/100*('Tu perfil'!B7*'Tu perfil'!B5+(1-'Tu perfil'!B7)*'Tu perfil'!B6)*'Tu perfil'!B8)</f>
      </c>
      <c r="F6">
        <f>(Coches!J6+Coches!K6)*'Tu perfil'!B8</f>
      </c>
      <c r="G6">
        <f>Coches!L6</f>
      </c>
      <c r="H6" s="8">
        <f>D6+E6+F6-G6</f>
      </c>
    </row>
    <row r="7" spans="1:8" x14ac:dyDescent="0.25">
      <c r="A7">
        <f>Coches!A7</f>
      </c>
      <c r="B7">
        <f>Coches!B7&amp;" "&amp;Coches!C7</f>
      </c>
      <c r="C7">
        <f>Coches!D7</f>
      </c>
      <c r="D7">
        <f>Coches!G7+Coches!F7*'Tu perfil'!B9</f>
      </c>
      <c r="E7">
        <f>IF(Coches!D7="HEV",'Tu perfil'!B2*Coches!I7/100*'Tu perfil'!B3*'Tu perfil'!B8,'Tu perfil'!B2*Coches!I7/100*('Tu perfil'!B7*'Tu perfil'!B5+(1-'Tu perfil'!B7)*'Tu perfil'!B6)*'Tu perfil'!B8)</f>
      </c>
      <c r="F7">
        <f>(Coches!J7+Coches!K7)*'Tu perfil'!B8</f>
      </c>
      <c r="G7">
        <f>Coches!L7</f>
      </c>
      <c r="H7" s="8">
        <f>D7+E7+F7-G7</f>
      </c>
    </row>
    <row r="8" spans="1:8" x14ac:dyDescent="0.25">
      <c r="A8">
        <f>Coches!A8</f>
      </c>
      <c r="B8">
        <f>Coches!B8&amp;" "&amp;Coches!C8</f>
      </c>
      <c r="C8">
        <f>Coches!D8</f>
      </c>
      <c r="D8">
        <f>Coches!G8+Coches!F8*'Tu perfil'!B9</f>
      </c>
      <c r="E8">
        <f>IF(Coches!D8="HEV",'Tu perfil'!B2*Coches!I8/100*'Tu perfil'!B3*'Tu perfil'!B8,'Tu perfil'!B2*Coches!I8/100*('Tu perfil'!B7*'Tu perfil'!B5+(1-'Tu perfil'!B7)*'Tu perfil'!B6)*'Tu perfil'!B8)</f>
      </c>
      <c r="F8">
        <f>(Coches!J8+Coches!K8)*'Tu perfil'!B8</f>
      </c>
      <c r="G8">
        <f>Coches!L8</f>
      </c>
      <c r="H8" s="8">
        <f>D8+E8+F8-G8</f>
      </c>
    </row>
    <row r="9" spans="1:8" x14ac:dyDescent="0.25">
      <c r="A9">
        <f>Coches!A9</f>
      </c>
      <c r="B9">
        <f>Coches!B9&amp;" "&amp;Coches!C9</f>
      </c>
      <c r="C9">
        <f>Coches!D9</f>
      </c>
      <c r="D9">
        <f>Coches!G9+Coches!F9*'Tu perfil'!B9</f>
      </c>
      <c r="E9">
        <f>IF(Coches!D9="HEV",'Tu perfil'!B2*Coches!I9/100*'Tu perfil'!B3*'Tu perfil'!B8,'Tu perfil'!B2*Coches!I9/100*('Tu perfil'!B7*'Tu perfil'!B5+(1-'Tu perfil'!B7)*'Tu perfil'!B6)*'Tu perfil'!B8)</f>
      </c>
      <c r="F9">
        <f>(Coches!J9+Coches!K9)*'Tu perfil'!B8</f>
      </c>
      <c r="G9">
        <f>Coches!L9</f>
      </c>
      <c r="H9" s="8">
        <f>D9+E9+F9-G9</f>
      </c>
    </row>
    <row r="10" spans="1:8" x14ac:dyDescent="0.25">
      <c r="A10">
        <f>Coches!A10</f>
      </c>
      <c r="B10">
        <f>Coches!B10&amp;" "&amp;Coches!C10</f>
      </c>
      <c r="C10">
        <f>Coches!D10</f>
      </c>
      <c r="D10">
        <f>Coches!G10+Coches!F10*'Tu perfil'!B9</f>
      </c>
      <c r="E10">
        <f>IF(Coches!D10="HEV",'Tu perfil'!B2*Coches!I10/100*'Tu perfil'!B3*'Tu perfil'!B8,'Tu perfil'!B2*Coches!I10/100*('Tu perfil'!B7*'Tu perfil'!B5+(1-'Tu perfil'!B7)*'Tu perfil'!B6)*'Tu perfil'!B8)</f>
      </c>
      <c r="F10">
        <f>(Coches!J10+Coches!K10)*'Tu perfil'!B8</f>
      </c>
      <c r="G10">
        <f>Coches!L10</f>
      </c>
      <c r="H10" s="8">
        <f>D10+E10+F10-G10</f>
      </c>
    </row>
    <row r="11" spans="1:8" x14ac:dyDescent="0.25">
      <c r="A11">
        <f>Coches!A11</f>
      </c>
      <c r="B11">
        <f>Coches!B11&amp;" "&amp;Coches!C11</f>
      </c>
      <c r="C11">
        <f>Coches!D11</f>
      </c>
      <c r="D11">
        <f>Coches!G11+Coches!F11*'Tu perfil'!B9</f>
      </c>
      <c r="E11">
        <f>IF(Coches!D11="HEV",'Tu perfil'!B2*Coches!I11/100*'Tu perfil'!B3*'Tu perfil'!B8,'Tu perfil'!B2*Coches!I11/100*('Tu perfil'!B7*'Tu perfil'!B5+(1-'Tu perfil'!B7)*'Tu perfil'!B6)*'Tu perfil'!B8)</f>
      </c>
      <c r="F11">
        <f>(Coches!J11+Coches!K11)*'Tu perfil'!B8</f>
      </c>
      <c r="G11">
        <f>Coches!L11</f>
      </c>
      <c r="H11" s="8">
        <f>D11+E11+F11-G11</f>
      </c>
    </row>
    <row r="13" spans="1:8" x14ac:dyDescent="0.25">
      <c r="A13" t="s">
        <v>1</v>
      </c>
      <c r="B13" s="9" t="s">
        <v>75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s="10">
        <f>'Tu perfil'!B2*'Tu perfil'!B4/100*'Tu perfil'!B3*'Tu perfil'!B8+(600+500)*'Tu perfil'!B8</f>
      </c>
    </row>
    <row r="14" spans="1:8" x14ac:dyDescent="0.25">
      <c r="A14" t="s">
        <v>1</v>
      </c>
      <c r="B14" s="9" t="s">
        <v>76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s="11">
        <f>H13 - MIN(H2:H11)</f>
      </c>
    </row>
    <row r="16" spans="2:8" x14ac:dyDescent="0.25">
      <c r="B16" s="12" t="s">
        <v>77</v>
      </c>
      <c r="C16" s="12"/>
      <c r="D16" s="12"/>
      <c r="E16" s="12"/>
      <c r="F16" s="12"/>
      <c r="G16" s="12"/>
      <c r="H16" s="12"/>
    </row>
  </sheetData>
  <mergeCells count="1">
    <mergeCell ref="B16:H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</vt:lpstr>
      <vt:lpstr>Coches</vt:lpstr>
      <vt:lpstr>Tu perfil</vt:lpstr>
      <vt:lpstr>Resultados</vt:lpstr>
    </vt:vector>
  </TitlesOfParts>
  <Company>ahorrove.es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ahorrove.es</dc:creator>
  <dc:title>Comparador de coches eléctricos</dc:title>
  <dc:subject/>
  <dc:description/>
  <cp:keywords/>
  <cp:category/>
  <cp:lastModifiedBy>Unknown</cp:lastModifiedBy>
  <dcterms:created xsi:type="dcterms:W3CDTF">2026-10-21T09:11:05Z</dcterms:created>
  <dcterms:modified xsi:type="dcterms:W3CDTF">2026-10-21T09:11:05Z</dcterms:modified>
</cp:coreProperties>
</file>